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7680" windowHeight="8655" activeTab="1"/>
  </bookViews>
  <sheets>
    <sheet name="формула ДГ" sheetId="1" r:id="rId1"/>
    <sheet name="ОУ формула" sheetId="2" r:id="rId2"/>
    <sheet name="МАРИН ПОПОВ" sheetId="3" r:id="rId3"/>
  </sheets>
  <definedNames/>
  <calcPr fullCalcOnLoad="1"/>
</workbook>
</file>

<file path=xl/sharedStrings.xml><?xml version="1.0" encoding="utf-8"?>
<sst xmlns="http://schemas.openxmlformats.org/spreadsheetml/2006/main" count="96" uniqueCount="79">
  <si>
    <t>ОДЗ "Пролет"</t>
  </si>
  <si>
    <t>ОДЗ "Слънце"</t>
  </si>
  <si>
    <t>ЦДГ "Радост"</t>
  </si>
  <si>
    <t>ЦДГ с. Батошево</t>
  </si>
  <si>
    <t>ЦДГ с. Градница</t>
  </si>
  <si>
    <t>ЦДГ с. Дамяново</t>
  </si>
  <si>
    <t>ЦДГ с. Добромирка</t>
  </si>
  <si>
    <t>ЦДГ с. Душево</t>
  </si>
  <si>
    <t>ЦДГ с. Кормянско</t>
  </si>
  <si>
    <t>ЦДГ с. Крамолин</t>
  </si>
  <si>
    <t>ЦДГ с. Стоките</t>
  </si>
  <si>
    <t>ОДЗ с. Ряховците</t>
  </si>
  <si>
    <t>СОУ "Васил Левски"</t>
  </si>
  <si>
    <t>ОУ с. Градница</t>
  </si>
  <si>
    <t>ОУ с. Добромирка</t>
  </si>
  <si>
    <t>ОУ с. Душево</t>
  </si>
  <si>
    <t>ОУ с. Крамолин</t>
  </si>
  <si>
    <t>ОУ с. Ряховците</t>
  </si>
  <si>
    <t>ОУ с. Шумата</t>
  </si>
  <si>
    <t>Всичко:</t>
  </si>
  <si>
    <t>І ОУ "Христо Ботев"</t>
  </si>
  <si>
    <t>ІІ ОУ "Стефан Пешев"</t>
  </si>
  <si>
    <t>ОУ с. Петко Славейков</t>
  </si>
  <si>
    <t>ОДЗ "Щастливо детство"</t>
  </si>
  <si>
    <t>ЦДГ с. Петко Славейков</t>
  </si>
  <si>
    <t>Брой ученици</t>
  </si>
  <si>
    <t>Всичко град:</t>
  </si>
  <si>
    <t>Всичко кметства:</t>
  </si>
  <si>
    <t>Мероприятие</t>
  </si>
  <si>
    <t>Сума по ЕРС</t>
  </si>
  <si>
    <t>СОУ - селско основно училище</t>
  </si>
  <si>
    <t>ЕРС - единен разходен стандарт</t>
  </si>
  <si>
    <t>РАЗПРЕДЕЛЕНИЕ</t>
  </si>
  <si>
    <t>ПГ в ЦДГ и ОДЗ 5-6г</t>
  </si>
  <si>
    <t>Деца в ЦДГ и ОДЗ 3-4 год.</t>
  </si>
  <si>
    <t>ОБЩО:</t>
  </si>
  <si>
    <t>ВСИЧКО:</t>
  </si>
  <si>
    <t>2.8% Отопление на течно гориво в СОУ</t>
  </si>
  <si>
    <t>1.8%  Отопление на битова газ в СОУ</t>
  </si>
  <si>
    <t>Допълнителни компоненти</t>
  </si>
  <si>
    <t>Средства за функция "Образование" по натурални и стойностни</t>
  </si>
  <si>
    <t xml:space="preserve">Професионални училища, професионални гимназии и паралелки за професионална квалификация в СОУ и гимназии </t>
  </si>
  <si>
    <t>Дневна форма на обучение</t>
  </si>
  <si>
    <t>Селско, горско, рибно стопанство и ветеринарна медицина</t>
  </si>
  <si>
    <t>Други форми на обучение</t>
  </si>
  <si>
    <t xml:space="preserve">задочна форма на обучение </t>
  </si>
  <si>
    <t xml:space="preserve">индивидуална форма на обучение </t>
  </si>
  <si>
    <t xml:space="preserve">самостоятелна форма на обучение </t>
  </si>
  <si>
    <t xml:space="preserve">натурален показател </t>
  </si>
  <si>
    <t>стандарт (лева)</t>
  </si>
  <si>
    <t>средства (лева)</t>
  </si>
  <si>
    <t>Обслужващи звена</t>
  </si>
  <si>
    <t>Общежитие</t>
  </si>
  <si>
    <t xml:space="preserve">Добавка за подобряване на материално-техническата база на училищата за ученик от дневна форма на обучение </t>
  </si>
  <si>
    <t>Средства за стипендии, предоставяни по реда на ПМС № 33 от 2013 г. за условията за получаване на стипендии от учениците след завършено основно образование</t>
  </si>
  <si>
    <t>Общ брой деца</t>
  </si>
  <si>
    <t>Общо средства по ЕРС</t>
  </si>
  <si>
    <t>80 % Основен компонент</t>
  </si>
  <si>
    <t>ОБЩО Средства по ЕРС:</t>
  </si>
  <si>
    <t>83.12 % Основен компонент</t>
  </si>
  <si>
    <t>.</t>
  </si>
  <si>
    <t>на средствата по ЕРС по формула между общообразователни училища в община Севлиево през 2015 г.</t>
  </si>
  <si>
    <t>НУ "Св.св.Кирил и Методий"</t>
  </si>
  <si>
    <t>0.4% Лого-  педичен кабинет</t>
  </si>
  <si>
    <t>2.12% Сграден фонд</t>
  </si>
  <si>
    <t>2.8% Основно училище в населено място</t>
  </si>
  <si>
    <t>показатели за прилагане на стандартите за делегираните от държавата дейност за 2015 г.</t>
  </si>
  <si>
    <t>Целодневни детски градини и обединени детски заведения по  данни на "АДМИН" към 01.01.2015 г.</t>
  </si>
  <si>
    <t>Извънкласни дейности</t>
  </si>
  <si>
    <t>ПГ"Марин Попов" - гр.Севлиево по  данни на "АДМИН" към 01.01.2015 г.</t>
  </si>
  <si>
    <t>Детско заведение</t>
  </si>
  <si>
    <t>Учебно заведение</t>
  </si>
  <si>
    <t>7.6% Добавка за условно-постоянни разходи</t>
  </si>
  <si>
    <t>2.48 % Гимна зиален етап</t>
  </si>
  <si>
    <t>7.45% Добавка за условно-постоянни разходи</t>
  </si>
  <si>
    <t xml:space="preserve">12.55% Добавка за ЦДГ и ОДЗ с над 100 деца </t>
  </si>
  <si>
    <t>на Община Севлиево, съгласно Заповед на Кмета на община Севлиево № 0202/23.02.2015 г.</t>
  </si>
  <si>
    <t xml:space="preserve">показатели за прилагане на стандартите за делегираните от държавата дейност за 2015 г. на Община Севлиево </t>
  </si>
  <si>
    <t xml:space="preserve"> по  данни на "АДМИН" към 01.01.2015 г., съгласно Заповед на Кмета на община Севлиево № 0202/23.02.2015 г.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</si>
</sst>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#,##0.0"/>
    <numFmt numFmtId="182" formatCode="0.0%"/>
    <numFmt numFmtId="183" formatCode="0.000"/>
    <numFmt numFmtId="184" formatCode="0.00000"/>
    <numFmt numFmtId="185" formatCode="0.0000"/>
  </numFmts>
  <fonts count="4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8" borderId="6" applyNumberFormat="0" applyAlignment="0" applyProtection="0"/>
    <xf numFmtId="0" fontId="32" fillId="28" borderId="2" applyNumberFormat="0" applyAlignment="0" applyProtection="0"/>
    <xf numFmtId="0" fontId="33" fillId="29" borderId="7" applyNumberFormat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0" xfId="0" applyNumberFormat="1" applyFont="1" applyAlignment="1">
      <alignment horizontal="center"/>
    </xf>
    <xf numFmtId="10" fontId="2" fillId="0" borderId="0" xfId="58" applyNumberFormat="1" applyFon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32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view="pageBreakPreview" zoomScaleSheetLayoutView="100" zoomScalePageLayoutView="0" workbookViewId="0" topLeftCell="A1">
      <selection activeCell="H27" sqref="H27:J27"/>
    </sheetView>
  </sheetViews>
  <sheetFormatPr defaultColWidth="9.140625" defaultRowHeight="12.75"/>
  <cols>
    <col min="1" max="1" width="21.57421875" style="0" customWidth="1"/>
    <col min="2" max="2" width="11.140625" style="0" customWidth="1"/>
    <col min="3" max="3" width="10.140625" style="0" bestFit="1" customWidth="1"/>
    <col min="6" max="6" width="12.57421875" style="0" customWidth="1"/>
    <col min="7" max="7" width="11.8515625" style="0" customWidth="1"/>
    <col min="8" max="8" width="13.7109375" style="0" customWidth="1"/>
    <col min="9" max="10" width="12.28125" style="0" customWidth="1"/>
    <col min="11" max="11" width="11.00390625" style="0" customWidth="1"/>
    <col min="12" max="15" width="9.140625" style="0" hidden="1" customWidth="1"/>
    <col min="16" max="16" width="11.7109375" style="0" hidden="1" customWidth="1"/>
    <col min="17" max="17" width="9.140625" style="0" hidden="1" customWidth="1"/>
    <col min="18" max="30" width="9.140625" style="0" customWidth="1"/>
  </cols>
  <sheetData>
    <row r="1" spans="1:11" ht="15.75">
      <c r="A1" s="29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>
      <c r="A2" s="29" t="s">
        <v>66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5.75">
      <c r="A3" s="29" t="s">
        <v>76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2" ht="15.75">
      <c r="A4" s="1"/>
      <c r="B4" s="11"/>
      <c r="C4" s="11"/>
      <c r="D4" s="11"/>
      <c r="E4" s="11"/>
      <c r="F4" s="11"/>
      <c r="G4" s="11"/>
      <c r="H4" s="11"/>
      <c r="I4" s="11"/>
      <c r="J4" s="11"/>
      <c r="K4" s="11"/>
      <c r="L4" s="1"/>
    </row>
    <row r="5" spans="1:12" ht="15.75">
      <c r="A5" s="29" t="s">
        <v>67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1"/>
    </row>
    <row r="6" ht="15.75" hidden="1">
      <c r="L6" s="1">
        <f>F14/694</f>
        <v>0.1844380403458213</v>
      </c>
    </row>
    <row r="7" ht="15.75" hidden="1">
      <c r="L7" s="1">
        <f>F11/694</f>
        <v>0.2680115273775216</v>
      </c>
    </row>
    <row r="8" ht="15.75" hidden="1">
      <c r="L8" s="1">
        <f>F12/694</f>
        <v>0.3025936599423631</v>
      </c>
    </row>
    <row r="9" spans="1:12" ht="15.75">
      <c r="A9" s="1"/>
      <c r="B9" s="27"/>
      <c r="C9" s="28"/>
      <c r="D9" s="16"/>
      <c r="E9" s="16"/>
      <c r="F9" s="17"/>
      <c r="G9" s="17"/>
      <c r="H9" s="17"/>
      <c r="I9" s="18"/>
      <c r="J9" s="18"/>
      <c r="K9" s="1"/>
      <c r="L9" s="1"/>
    </row>
    <row r="10" spans="1:12" ht="78.75">
      <c r="A10" s="4" t="s">
        <v>70</v>
      </c>
      <c r="B10" s="3" t="s">
        <v>34</v>
      </c>
      <c r="C10" s="3" t="s">
        <v>29</v>
      </c>
      <c r="D10" s="3" t="s">
        <v>33</v>
      </c>
      <c r="E10" s="3" t="s">
        <v>29</v>
      </c>
      <c r="F10" s="3" t="s">
        <v>55</v>
      </c>
      <c r="G10" s="3" t="s">
        <v>56</v>
      </c>
      <c r="H10" s="3" t="s">
        <v>57</v>
      </c>
      <c r="I10" s="3" t="s">
        <v>74</v>
      </c>
      <c r="J10" s="3" t="s">
        <v>75</v>
      </c>
      <c r="K10" s="3" t="s">
        <v>58</v>
      </c>
      <c r="L10" s="1"/>
    </row>
    <row r="11" spans="1:18" ht="15.75">
      <c r="A11" s="5" t="s">
        <v>1</v>
      </c>
      <c r="B11" s="7">
        <v>93</v>
      </c>
      <c r="C11" s="7">
        <f>B11*1577</f>
        <v>146661</v>
      </c>
      <c r="D11" s="7">
        <v>93</v>
      </c>
      <c r="E11" s="7">
        <f>D11*1822</f>
        <v>169446</v>
      </c>
      <c r="F11" s="7">
        <f>B11+D11</f>
        <v>186</v>
      </c>
      <c r="G11" s="7">
        <f>E11+C11</f>
        <v>316107</v>
      </c>
      <c r="H11" s="7">
        <f>G11*80%</f>
        <v>252885.6</v>
      </c>
      <c r="I11" s="7">
        <v>17000</v>
      </c>
      <c r="J11" s="7">
        <f>L11*203882</f>
        <v>54174.36000000001</v>
      </c>
      <c r="K11" s="9">
        <f>H11+I11+J11</f>
        <v>324059.95999999996</v>
      </c>
      <c r="L11" s="1">
        <f>F11/700</f>
        <v>0.26571428571428574</v>
      </c>
      <c r="P11" s="21"/>
      <c r="Q11" s="7"/>
      <c r="R11" s="21"/>
    </row>
    <row r="12" spans="1:18" ht="15.75">
      <c r="A12" s="5" t="s">
        <v>0</v>
      </c>
      <c r="B12" s="7">
        <v>99</v>
      </c>
      <c r="C12" s="7">
        <f>B12*1577</f>
        <v>156123</v>
      </c>
      <c r="D12" s="7">
        <v>111</v>
      </c>
      <c r="E12" s="7">
        <f>D12*1822</f>
        <v>202242</v>
      </c>
      <c r="F12" s="7">
        <f>B12+D12</f>
        <v>210</v>
      </c>
      <c r="G12" s="7">
        <f>E12+C12</f>
        <v>358365</v>
      </c>
      <c r="H12" s="7">
        <f>G12*80%</f>
        <v>286692</v>
      </c>
      <c r="I12" s="7">
        <v>17000</v>
      </c>
      <c r="J12" s="7">
        <f>L12*203882</f>
        <v>61164.6</v>
      </c>
      <c r="K12" s="9">
        <f>H12+I12+J12</f>
        <v>364856.6</v>
      </c>
      <c r="L12" s="1">
        <f>F12/700</f>
        <v>0.3</v>
      </c>
      <c r="P12" s="21"/>
      <c r="Q12" s="7"/>
      <c r="R12" s="21"/>
    </row>
    <row r="13" spans="1:18" ht="15.75">
      <c r="A13" s="5" t="s">
        <v>2</v>
      </c>
      <c r="B13" s="7">
        <v>86</v>
      </c>
      <c r="C13" s="7">
        <f>B13*1577</f>
        <v>135622</v>
      </c>
      <c r="D13" s="7">
        <v>90</v>
      </c>
      <c r="E13" s="7">
        <f>D13*1822</f>
        <v>163980</v>
      </c>
      <c r="F13" s="7">
        <f>B13+D13</f>
        <v>176</v>
      </c>
      <c r="G13" s="7">
        <f>E13+C13</f>
        <v>299602</v>
      </c>
      <c r="H13" s="7">
        <f>G13*80%</f>
        <v>239681.6</v>
      </c>
      <c r="I13" s="7">
        <v>17000</v>
      </c>
      <c r="J13" s="7">
        <f>L13*203882</f>
        <v>51261.76</v>
      </c>
      <c r="K13" s="9">
        <f>H13+I13+J13</f>
        <v>307943.36</v>
      </c>
      <c r="L13" s="1">
        <f>F13/700</f>
        <v>0.25142857142857145</v>
      </c>
      <c r="P13" s="21"/>
      <c r="Q13" s="7"/>
      <c r="R13" s="21"/>
    </row>
    <row r="14" spans="1:18" ht="30.75" customHeight="1">
      <c r="A14" s="10" t="s">
        <v>23</v>
      </c>
      <c r="B14" s="7">
        <v>66</v>
      </c>
      <c r="C14" s="7">
        <f>B14*1577</f>
        <v>104082</v>
      </c>
      <c r="D14" s="7">
        <v>62</v>
      </c>
      <c r="E14" s="7">
        <f>D14*1822</f>
        <v>112964</v>
      </c>
      <c r="F14" s="7">
        <f aca="true" t="shared" si="0" ref="F14:F25">B14+D14</f>
        <v>128</v>
      </c>
      <c r="G14" s="7">
        <f>E14+C14</f>
        <v>217046</v>
      </c>
      <c r="H14" s="7">
        <f>G14*80%</f>
        <v>173636.80000000002</v>
      </c>
      <c r="I14" s="7">
        <v>17000</v>
      </c>
      <c r="J14" s="7">
        <f>L14*203882</f>
        <v>37281.28</v>
      </c>
      <c r="K14" s="9">
        <f>H14+I14+J14</f>
        <v>227918.08000000002</v>
      </c>
      <c r="L14" s="1">
        <f>F14/700</f>
        <v>0.18285714285714286</v>
      </c>
      <c r="P14" s="21"/>
      <c r="Q14" s="7"/>
      <c r="R14" s="21"/>
    </row>
    <row r="15" spans="1:18" ht="15.75">
      <c r="A15" s="8" t="s">
        <v>26</v>
      </c>
      <c r="B15" s="9">
        <f>SUM(B11:B14)</f>
        <v>344</v>
      </c>
      <c r="C15" s="9">
        <f aca="true" t="shared" si="1" ref="C15:K15">SUM(C11:C14)</f>
        <v>542488</v>
      </c>
      <c r="D15" s="9">
        <f t="shared" si="1"/>
        <v>356</v>
      </c>
      <c r="E15" s="9">
        <f t="shared" si="1"/>
        <v>648632</v>
      </c>
      <c r="F15" s="9">
        <f t="shared" si="1"/>
        <v>700</v>
      </c>
      <c r="G15" s="9">
        <f t="shared" si="1"/>
        <v>1191120</v>
      </c>
      <c r="H15" s="9">
        <f t="shared" si="1"/>
        <v>952896</v>
      </c>
      <c r="I15" s="9">
        <f t="shared" si="1"/>
        <v>68000</v>
      </c>
      <c r="J15" s="9">
        <f t="shared" si="1"/>
        <v>203882</v>
      </c>
      <c r="K15" s="9">
        <f t="shared" si="1"/>
        <v>1224778</v>
      </c>
      <c r="L15" s="1"/>
      <c r="P15" s="9"/>
      <c r="Q15" s="9"/>
      <c r="R15" s="21"/>
    </row>
    <row r="16" spans="1:18" ht="15.75">
      <c r="A16" s="5" t="s">
        <v>3</v>
      </c>
      <c r="B16" s="7">
        <v>10</v>
      </c>
      <c r="C16" s="7">
        <f>B16*1704</f>
        <v>17040</v>
      </c>
      <c r="D16" s="7">
        <v>19</v>
      </c>
      <c r="E16" s="7">
        <f aca="true" t="shared" si="2" ref="E16:E25">D16*1822</f>
        <v>34618</v>
      </c>
      <c r="F16" s="7">
        <f t="shared" si="0"/>
        <v>29</v>
      </c>
      <c r="G16" s="7">
        <f aca="true" t="shared" si="3" ref="G16:G25">E16+C16</f>
        <v>51658</v>
      </c>
      <c r="H16" s="7">
        <f aca="true" t="shared" si="4" ref="H16:H25">G16*80%</f>
        <v>41326.4</v>
      </c>
      <c r="I16" s="7">
        <v>4000</v>
      </c>
      <c r="J16" s="7"/>
      <c r="K16" s="9">
        <f aca="true" t="shared" si="5" ref="K16:K27">H16+I16+J16</f>
        <v>45326.4</v>
      </c>
      <c r="L16" s="1"/>
      <c r="P16" s="21"/>
      <c r="Q16" s="7"/>
      <c r="R16" s="21"/>
    </row>
    <row r="17" spans="1:18" ht="15.75">
      <c r="A17" s="5" t="s">
        <v>4</v>
      </c>
      <c r="B17" s="7">
        <v>11</v>
      </c>
      <c r="C17" s="7">
        <f aca="true" t="shared" si="6" ref="C17:C25">B17*1704</f>
        <v>18744</v>
      </c>
      <c r="D17" s="7">
        <v>21</v>
      </c>
      <c r="E17" s="7">
        <f t="shared" si="2"/>
        <v>38262</v>
      </c>
      <c r="F17" s="7">
        <f t="shared" si="0"/>
        <v>32</v>
      </c>
      <c r="G17" s="7">
        <f t="shared" si="3"/>
        <v>57006</v>
      </c>
      <c r="H17" s="7">
        <f t="shared" si="4"/>
        <v>45604.8</v>
      </c>
      <c r="I17" s="7">
        <v>4000</v>
      </c>
      <c r="J17" s="7"/>
      <c r="K17" s="9">
        <f t="shared" si="5"/>
        <v>49604.8</v>
      </c>
      <c r="L17" s="1"/>
      <c r="P17" s="21"/>
      <c r="Q17" s="7"/>
      <c r="R17" s="21"/>
    </row>
    <row r="18" spans="1:18" ht="15.75">
      <c r="A18" s="5" t="s">
        <v>5</v>
      </c>
      <c r="B18" s="7">
        <v>12</v>
      </c>
      <c r="C18" s="7">
        <f t="shared" si="6"/>
        <v>20448</v>
      </c>
      <c r="D18" s="7">
        <v>3</v>
      </c>
      <c r="E18" s="7">
        <f t="shared" si="2"/>
        <v>5466</v>
      </c>
      <c r="F18" s="7">
        <f t="shared" si="0"/>
        <v>15</v>
      </c>
      <c r="G18" s="7">
        <f t="shared" si="3"/>
        <v>25914</v>
      </c>
      <c r="H18" s="7">
        <f t="shared" si="4"/>
        <v>20731.2</v>
      </c>
      <c r="I18" s="7">
        <v>4000</v>
      </c>
      <c r="J18" s="7"/>
      <c r="K18" s="9">
        <f t="shared" si="5"/>
        <v>24731.2</v>
      </c>
      <c r="L18" s="1"/>
      <c r="P18" s="21"/>
      <c r="Q18" s="7"/>
      <c r="R18" s="21"/>
    </row>
    <row r="19" spans="1:18" ht="15.75">
      <c r="A19" s="5" t="s">
        <v>6</v>
      </c>
      <c r="B19" s="7">
        <v>13</v>
      </c>
      <c r="C19" s="7">
        <f t="shared" si="6"/>
        <v>22152</v>
      </c>
      <c r="D19" s="7">
        <v>9</v>
      </c>
      <c r="E19" s="7">
        <f t="shared" si="2"/>
        <v>16398</v>
      </c>
      <c r="F19" s="7">
        <f t="shared" si="0"/>
        <v>22</v>
      </c>
      <c r="G19" s="7">
        <f t="shared" si="3"/>
        <v>38550</v>
      </c>
      <c r="H19" s="7">
        <f t="shared" si="4"/>
        <v>30840</v>
      </c>
      <c r="I19" s="7">
        <v>4000</v>
      </c>
      <c r="J19" s="7"/>
      <c r="K19" s="9">
        <f t="shared" si="5"/>
        <v>34840</v>
      </c>
      <c r="L19" s="1"/>
      <c r="P19" s="21"/>
      <c r="Q19" s="7"/>
      <c r="R19" s="21"/>
    </row>
    <row r="20" spans="1:18" ht="15.75">
      <c r="A20" s="5" t="s">
        <v>7</v>
      </c>
      <c r="B20" s="7">
        <v>18</v>
      </c>
      <c r="C20" s="7">
        <f t="shared" si="6"/>
        <v>30672</v>
      </c>
      <c r="D20" s="7">
        <v>35</v>
      </c>
      <c r="E20" s="7">
        <f t="shared" si="2"/>
        <v>63770</v>
      </c>
      <c r="F20" s="7">
        <f t="shared" si="0"/>
        <v>53</v>
      </c>
      <c r="G20" s="7">
        <f t="shared" si="3"/>
        <v>94442</v>
      </c>
      <c r="H20" s="7">
        <f t="shared" si="4"/>
        <v>75553.6</v>
      </c>
      <c r="I20" s="7">
        <v>17000</v>
      </c>
      <c r="J20" s="7"/>
      <c r="K20" s="9">
        <f t="shared" si="5"/>
        <v>92553.6</v>
      </c>
      <c r="L20" s="1"/>
      <c r="P20" s="21"/>
      <c r="Q20" s="7"/>
      <c r="R20" s="21"/>
    </row>
    <row r="21" spans="1:18" ht="15.75">
      <c r="A21" s="5" t="s">
        <v>8</v>
      </c>
      <c r="B21" s="7">
        <v>11</v>
      </c>
      <c r="C21" s="7">
        <f t="shared" si="6"/>
        <v>18744</v>
      </c>
      <c r="D21" s="7">
        <v>7</v>
      </c>
      <c r="E21" s="7">
        <f t="shared" si="2"/>
        <v>12754</v>
      </c>
      <c r="F21" s="7">
        <f t="shared" si="0"/>
        <v>18</v>
      </c>
      <c r="G21" s="7">
        <f t="shared" si="3"/>
        <v>31498</v>
      </c>
      <c r="H21" s="7">
        <f t="shared" si="4"/>
        <v>25198.4</v>
      </c>
      <c r="I21" s="7">
        <v>4000</v>
      </c>
      <c r="J21" s="7"/>
      <c r="K21" s="9">
        <f t="shared" si="5"/>
        <v>29198.4</v>
      </c>
      <c r="L21" s="1"/>
      <c r="P21" s="21"/>
      <c r="Q21" s="7"/>
      <c r="R21" s="21"/>
    </row>
    <row r="22" spans="1:18" ht="15.75">
      <c r="A22" s="5" t="s">
        <v>9</v>
      </c>
      <c r="B22" s="7">
        <v>6</v>
      </c>
      <c r="C22" s="7">
        <f t="shared" si="6"/>
        <v>10224</v>
      </c>
      <c r="D22" s="7">
        <v>8</v>
      </c>
      <c r="E22" s="7">
        <f t="shared" si="2"/>
        <v>14576</v>
      </c>
      <c r="F22" s="7">
        <f t="shared" si="0"/>
        <v>14</v>
      </c>
      <c r="G22" s="7">
        <f t="shared" si="3"/>
        <v>24800</v>
      </c>
      <c r="H22" s="7">
        <f t="shared" si="4"/>
        <v>19840</v>
      </c>
      <c r="I22" s="7">
        <v>4000</v>
      </c>
      <c r="J22" s="7"/>
      <c r="K22" s="9">
        <f t="shared" si="5"/>
        <v>23840</v>
      </c>
      <c r="L22" s="1"/>
      <c r="P22" s="21"/>
      <c r="Q22" s="7"/>
      <c r="R22" s="21"/>
    </row>
    <row r="23" spans="1:18" ht="31.5">
      <c r="A23" s="10" t="s">
        <v>24</v>
      </c>
      <c r="B23" s="7">
        <v>16</v>
      </c>
      <c r="C23" s="7">
        <f t="shared" si="6"/>
        <v>27264</v>
      </c>
      <c r="D23" s="7">
        <v>18</v>
      </c>
      <c r="E23" s="7">
        <f t="shared" si="2"/>
        <v>32796</v>
      </c>
      <c r="F23" s="7">
        <f t="shared" si="0"/>
        <v>34</v>
      </c>
      <c r="G23" s="7">
        <f t="shared" si="3"/>
        <v>60060</v>
      </c>
      <c r="H23" s="7">
        <f t="shared" si="4"/>
        <v>48048</v>
      </c>
      <c r="I23" s="7">
        <v>4000</v>
      </c>
      <c r="J23" s="7"/>
      <c r="K23" s="9">
        <f t="shared" si="5"/>
        <v>52048</v>
      </c>
      <c r="L23" s="1"/>
      <c r="P23" s="21"/>
      <c r="Q23" s="7"/>
      <c r="R23" s="21"/>
    </row>
    <row r="24" spans="1:18" ht="15.75">
      <c r="A24" s="5" t="s">
        <v>10</v>
      </c>
      <c r="B24" s="7">
        <v>7</v>
      </c>
      <c r="C24" s="7">
        <f t="shared" si="6"/>
        <v>11928</v>
      </c>
      <c r="D24" s="7">
        <v>4</v>
      </c>
      <c r="E24" s="7">
        <f t="shared" si="2"/>
        <v>7288</v>
      </c>
      <c r="F24" s="7">
        <f t="shared" si="0"/>
        <v>11</v>
      </c>
      <c r="G24" s="7">
        <f t="shared" si="3"/>
        <v>19216</v>
      </c>
      <c r="H24" s="7">
        <f t="shared" si="4"/>
        <v>15372.800000000001</v>
      </c>
      <c r="I24" s="7">
        <v>4000</v>
      </c>
      <c r="J24" s="7"/>
      <c r="K24" s="9">
        <f t="shared" si="5"/>
        <v>19372.800000000003</v>
      </c>
      <c r="P24" s="21"/>
      <c r="Q24" s="7"/>
      <c r="R24" s="21"/>
    </row>
    <row r="25" spans="1:18" ht="15.75">
      <c r="A25" s="5" t="s">
        <v>11</v>
      </c>
      <c r="B25" s="7">
        <v>7</v>
      </c>
      <c r="C25" s="7">
        <f t="shared" si="6"/>
        <v>11928</v>
      </c>
      <c r="D25" s="7">
        <v>10</v>
      </c>
      <c r="E25" s="7">
        <f t="shared" si="2"/>
        <v>18220</v>
      </c>
      <c r="F25" s="7">
        <f t="shared" si="0"/>
        <v>17</v>
      </c>
      <c r="G25" s="7">
        <f t="shared" si="3"/>
        <v>30148</v>
      </c>
      <c r="H25" s="7">
        <f t="shared" si="4"/>
        <v>24118.4</v>
      </c>
      <c r="I25" s="7">
        <v>4000</v>
      </c>
      <c r="J25" s="7"/>
      <c r="K25" s="9">
        <f t="shared" si="5"/>
        <v>28118.4</v>
      </c>
      <c r="P25" s="21"/>
      <c r="Q25" s="7"/>
      <c r="R25" s="21"/>
    </row>
    <row r="26" spans="1:18" ht="15.75">
      <c r="A26" s="8" t="s">
        <v>27</v>
      </c>
      <c r="B26" s="9">
        <f aca="true" t="shared" si="7" ref="B26:G26">SUM(B16:B25)</f>
        <v>111</v>
      </c>
      <c r="C26" s="9">
        <f t="shared" si="7"/>
        <v>189144</v>
      </c>
      <c r="D26" s="9">
        <f t="shared" si="7"/>
        <v>134</v>
      </c>
      <c r="E26" s="9">
        <f t="shared" si="7"/>
        <v>244148</v>
      </c>
      <c r="F26" s="9">
        <f>SUM(F16:F25)</f>
        <v>245</v>
      </c>
      <c r="G26" s="9">
        <f t="shared" si="7"/>
        <v>433292</v>
      </c>
      <c r="H26" s="9">
        <f>SUM(H16:H25)</f>
        <v>346633.60000000003</v>
      </c>
      <c r="I26" s="9">
        <f>SUM(I16:I25)</f>
        <v>53000</v>
      </c>
      <c r="J26" s="9">
        <f>SUM(J16:J25)</f>
        <v>0</v>
      </c>
      <c r="K26" s="9">
        <f t="shared" si="5"/>
        <v>399633.60000000003</v>
      </c>
      <c r="P26" s="9"/>
      <c r="Q26" s="9"/>
      <c r="R26" s="21"/>
    </row>
    <row r="27" spans="1:31" ht="15.75">
      <c r="A27" s="8" t="s">
        <v>19</v>
      </c>
      <c r="B27" s="9">
        <f>B15+B26</f>
        <v>455</v>
      </c>
      <c r="C27" s="9">
        <f>C15+C26</f>
        <v>731632</v>
      </c>
      <c r="D27" s="9">
        <f>SUM(D26,D15)</f>
        <v>490</v>
      </c>
      <c r="E27" s="9">
        <f aca="true" t="shared" si="8" ref="E27:J27">SUM(E15,E26)</f>
        <v>892780</v>
      </c>
      <c r="F27" s="9">
        <f t="shared" si="8"/>
        <v>945</v>
      </c>
      <c r="G27" s="9">
        <f t="shared" si="8"/>
        <v>1624412</v>
      </c>
      <c r="H27" s="9">
        <f t="shared" si="8"/>
        <v>1299529.6</v>
      </c>
      <c r="I27" s="9">
        <f t="shared" si="8"/>
        <v>121000</v>
      </c>
      <c r="J27" s="9">
        <f t="shared" si="8"/>
        <v>203882</v>
      </c>
      <c r="K27" s="9">
        <f t="shared" si="5"/>
        <v>1624411.6</v>
      </c>
      <c r="P27" s="9"/>
      <c r="Q27" s="9"/>
      <c r="R27" s="21"/>
      <c r="AE27" s="21"/>
    </row>
    <row r="28" spans="1:17" ht="15.75">
      <c r="A28" s="1"/>
      <c r="B28" s="1"/>
      <c r="C28" s="1"/>
      <c r="D28" s="1"/>
      <c r="E28" s="1"/>
      <c r="F28" s="1"/>
      <c r="G28" s="1"/>
      <c r="H28" s="19"/>
      <c r="I28" s="19"/>
      <c r="J28" s="19"/>
      <c r="K28" s="19"/>
      <c r="P28" s="21"/>
      <c r="Q28" s="20"/>
    </row>
    <row r="29" spans="1:17" ht="15.75">
      <c r="A29" s="1"/>
      <c r="B29" s="1"/>
      <c r="C29" s="1"/>
      <c r="D29" s="1"/>
      <c r="E29" s="1"/>
      <c r="F29" s="1"/>
      <c r="G29" s="1"/>
      <c r="H29" s="19"/>
      <c r="I29" s="19"/>
      <c r="J29" s="19"/>
      <c r="K29" s="1"/>
      <c r="P29" s="21"/>
      <c r="Q29" s="20"/>
    </row>
    <row r="30" spans="1:17" ht="15.75">
      <c r="A30" s="1"/>
      <c r="B30" s="1"/>
      <c r="C30" s="1"/>
      <c r="D30" s="1"/>
      <c r="E30" s="1"/>
      <c r="F30" s="1"/>
      <c r="G30" s="1"/>
      <c r="H30" s="19"/>
      <c r="I30" s="19"/>
      <c r="J30" s="19"/>
      <c r="K30" s="1"/>
      <c r="P30" s="21"/>
      <c r="Q30" s="20"/>
    </row>
  </sheetData>
  <sheetProtection/>
  <mergeCells count="5">
    <mergeCell ref="B9:C9"/>
    <mergeCell ref="A1:K1"/>
    <mergeCell ref="A2:K2"/>
    <mergeCell ref="A3:K3"/>
    <mergeCell ref="A5:K5"/>
  </mergeCells>
  <printOptions/>
  <pageMargins left="0.7" right="0.7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P19" sqref="P19"/>
    </sheetView>
  </sheetViews>
  <sheetFormatPr defaultColWidth="9.140625" defaultRowHeight="12.75"/>
  <cols>
    <col min="1" max="1" width="24.8515625" style="1" customWidth="1"/>
    <col min="2" max="2" width="7.57421875" style="1" customWidth="1"/>
    <col min="3" max="3" width="11.28125" style="1" customWidth="1"/>
    <col min="4" max="5" width="12.57421875" style="1" customWidth="1"/>
    <col min="6" max="6" width="10.28125" style="1" customWidth="1"/>
    <col min="7" max="7" width="11.28125" style="1" customWidth="1"/>
    <col min="8" max="9" width="12.140625" style="1" customWidth="1"/>
    <col min="10" max="10" width="12.8515625" style="1" customWidth="1"/>
    <col min="11" max="11" width="11.8515625" style="1" customWidth="1"/>
    <col min="12" max="12" width="13.00390625" style="1" customWidth="1"/>
    <col min="13" max="16384" width="9.140625" style="1" customWidth="1"/>
  </cols>
  <sheetData>
    <row r="1" spans="1:12" ht="15.75">
      <c r="A1" s="31" t="s">
        <v>32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.75">
      <c r="A2" s="31" t="s">
        <v>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ht="15.75">
      <c r="A4" s="1" t="s">
        <v>60</v>
      </c>
    </row>
    <row r="5" spans="1:12" ht="15.75">
      <c r="A5" s="33" t="s">
        <v>71</v>
      </c>
      <c r="B5" s="32" t="s">
        <v>25</v>
      </c>
      <c r="C5" s="32" t="s">
        <v>29</v>
      </c>
      <c r="D5" s="32" t="s">
        <v>57</v>
      </c>
      <c r="E5" s="30" t="s">
        <v>39</v>
      </c>
      <c r="F5" s="30"/>
      <c r="G5" s="30"/>
      <c r="H5" s="30"/>
      <c r="I5" s="30"/>
      <c r="J5" s="30"/>
      <c r="K5" s="30"/>
      <c r="L5" s="32" t="s">
        <v>36</v>
      </c>
    </row>
    <row r="6" spans="1:12" s="2" customFormat="1" ht="113.25" customHeight="1">
      <c r="A6" s="33"/>
      <c r="B6" s="32"/>
      <c r="C6" s="32"/>
      <c r="D6" s="32"/>
      <c r="E6" s="3" t="s">
        <v>72</v>
      </c>
      <c r="F6" s="3" t="s">
        <v>63</v>
      </c>
      <c r="G6" s="3" t="s">
        <v>73</v>
      </c>
      <c r="H6" s="3" t="s">
        <v>37</v>
      </c>
      <c r="I6" s="3" t="s">
        <v>64</v>
      </c>
      <c r="J6" s="3" t="s">
        <v>38</v>
      </c>
      <c r="K6" s="3" t="s">
        <v>65</v>
      </c>
      <c r="L6" s="32"/>
    </row>
    <row r="7" spans="1:13" ht="15.75">
      <c r="A7" s="5" t="s">
        <v>12</v>
      </c>
      <c r="B7" s="7">
        <v>984</v>
      </c>
      <c r="C7" s="7">
        <f>B7*1488</f>
        <v>1464192</v>
      </c>
      <c r="D7" s="7">
        <f>C7*80%</f>
        <v>1171353.6</v>
      </c>
      <c r="E7" s="6">
        <v>31000</v>
      </c>
      <c r="F7" s="7"/>
      <c r="G7" s="7">
        <f>94983-298-659+159</f>
        <v>94185</v>
      </c>
      <c r="H7" s="7"/>
      <c r="I7" s="7">
        <v>43880</v>
      </c>
      <c r="J7" s="7"/>
      <c r="K7" s="7"/>
      <c r="L7" s="9">
        <f>SUM(D7:K7)</f>
        <v>1340418.6</v>
      </c>
      <c r="M7" s="22"/>
    </row>
    <row r="8" spans="1:13" ht="15.75">
      <c r="A8" s="5" t="s">
        <v>20</v>
      </c>
      <c r="B8" s="7">
        <v>286</v>
      </c>
      <c r="C8" s="7">
        <f aca="true" t="shared" si="0" ref="C8:C18">B8*1488</f>
        <v>425568</v>
      </c>
      <c r="D8" s="7">
        <f aca="true" t="shared" si="1" ref="D8:D18">C8*80%</f>
        <v>340454.4</v>
      </c>
      <c r="E8" s="6">
        <v>31000</v>
      </c>
      <c r="F8" s="7">
        <v>15100</v>
      </c>
      <c r="G8" s="7"/>
      <c r="H8" s="7"/>
      <c r="I8" s="7">
        <v>12740</v>
      </c>
      <c r="J8" s="7"/>
      <c r="K8" s="7"/>
      <c r="L8" s="9">
        <f aca="true" t="shared" si="2" ref="L8:L20">SUM(D8:K8)</f>
        <v>399294.4</v>
      </c>
      <c r="M8" s="22"/>
    </row>
    <row r="9" spans="1:13" ht="15.75">
      <c r="A9" s="5" t="s">
        <v>21</v>
      </c>
      <c r="B9" s="7">
        <v>537</v>
      </c>
      <c r="C9" s="7">
        <f t="shared" si="0"/>
        <v>799056</v>
      </c>
      <c r="D9" s="7">
        <f t="shared" si="1"/>
        <v>639244.8</v>
      </c>
      <c r="E9" s="6">
        <v>31000</v>
      </c>
      <c r="F9" s="7"/>
      <c r="G9" s="7"/>
      <c r="H9" s="7"/>
      <c r="I9" s="7">
        <v>23920</v>
      </c>
      <c r="J9" s="7"/>
      <c r="K9" s="7"/>
      <c r="L9" s="9">
        <f t="shared" si="2"/>
        <v>694164.8</v>
      </c>
      <c r="M9" s="22"/>
    </row>
    <row r="10" spans="1:13" ht="31.5">
      <c r="A10" s="10" t="s">
        <v>62</v>
      </c>
      <c r="B10" s="7">
        <v>152</v>
      </c>
      <c r="C10" s="7">
        <f t="shared" si="0"/>
        <v>226176</v>
      </c>
      <c r="D10" s="7">
        <f t="shared" si="1"/>
        <v>180940.80000000002</v>
      </c>
      <c r="E10" s="6">
        <v>31000</v>
      </c>
      <c r="F10" s="7"/>
      <c r="G10" s="7"/>
      <c r="H10" s="7"/>
      <c r="I10" s="7"/>
      <c r="J10" s="7"/>
      <c r="K10" s="7"/>
      <c r="L10" s="9">
        <f t="shared" si="2"/>
        <v>211940.80000000002</v>
      </c>
      <c r="M10" s="22"/>
    </row>
    <row r="11" spans="1:13" ht="15.75">
      <c r="A11" s="8" t="s">
        <v>26</v>
      </c>
      <c r="B11" s="9">
        <f aca="true" t="shared" si="3" ref="B11:K11">SUM(B7:B10)</f>
        <v>1959</v>
      </c>
      <c r="C11" s="9">
        <f t="shared" si="3"/>
        <v>2914992</v>
      </c>
      <c r="D11" s="9">
        <f t="shared" si="3"/>
        <v>2331993.5999999996</v>
      </c>
      <c r="E11" s="9">
        <f>SUM(E7:E10)</f>
        <v>124000</v>
      </c>
      <c r="F11" s="9">
        <f t="shared" si="3"/>
        <v>15100</v>
      </c>
      <c r="G11" s="9">
        <f t="shared" si="3"/>
        <v>94185</v>
      </c>
      <c r="H11" s="9">
        <f t="shared" si="3"/>
        <v>0</v>
      </c>
      <c r="I11" s="9">
        <f t="shared" si="3"/>
        <v>80540</v>
      </c>
      <c r="J11" s="9">
        <f t="shared" si="3"/>
        <v>0</v>
      </c>
      <c r="K11" s="9">
        <f t="shared" si="3"/>
        <v>0</v>
      </c>
      <c r="L11" s="9">
        <f t="shared" si="2"/>
        <v>2645818.5999999996</v>
      </c>
      <c r="M11" s="22"/>
    </row>
    <row r="12" spans="1:13" ht="15.75">
      <c r="A12" s="5" t="s">
        <v>13</v>
      </c>
      <c r="B12" s="7">
        <v>92</v>
      </c>
      <c r="C12" s="7">
        <f>B12*1488</f>
        <v>136896</v>
      </c>
      <c r="D12" s="7">
        <f t="shared" si="1"/>
        <v>109516.8</v>
      </c>
      <c r="E12" s="26">
        <v>31000</v>
      </c>
      <c r="F12" s="7"/>
      <c r="G12" s="7"/>
      <c r="H12" s="7"/>
      <c r="I12" s="7"/>
      <c r="J12" s="7">
        <v>28340</v>
      </c>
      <c r="K12" s="7">
        <v>16510</v>
      </c>
      <c r="L12" s="9">
        <f t="shared" si="2"/>
        <v>185366.8</v>
      </c>
      <c r="M12" s="22"/>
    </row>
    <row r="13" spans="1:13" ht="15.75">
      <c r="A13" s="5" t="s">
        <v>14</v>
      </c>
      <c r="B13" s="7">
        <v>77</v>
      </c>
      <c r="C13" s="7">
        <f t="shared" si="0"/>
        <v>114576</v>
      </c>
      <c r="D13" s="7">
        <f t="shared" si="1"/>
        <v>91660.8</v>
      </c>
      <c r="E13" s="26">
        <v>13500</v>
      </c>
      <c r="F13" s="7"/>
      <c r="G13" s="7"/>
      <c r="H13" s="7"/>
      <c r="I13" s="7"/>
      <c r="J13" s="7"/>
      <c r="K13" s="7">
        <v>13815</v>
      </c>
      <c r="L13" s="9">
        <f t="shared" si="2"/>
        <v>118975.8</v>
      </c>
      <c r="M13" s="22"/>
    </row>
    <row r="14" spans="1:13" ht="15.75">
      <c r="A14" s="5" t="s">
        <v>15</v>
      </c>
      <c r="B14" s="7">
        <v>119</v>
      </c>
      <c r="C14" s="7">
        <f t="shared" si="0"/>
        <v>177072</v>
      </c>
      <c r="D14" s="7">
        <f t="shared" si="1"/>
        <v>141657.6</v>
      </c>
      <c r="E14" s="26">
        <v>31000</v>
      </c>
      <c r="F14" s="7"/>
      <c r="G14" s="7"/>
      <c r="H14" s="7">
        <v>43050</v>
      </c>
      <c r="I14" s="7"/>
      <c r="J14" s="7"/>
      <c r="K14" s="7">
        <v>21345</v>
      </c>
      <c r="L14" s="9">
        <f t="shared" si="2"/>
        <v>237052.6</v>
      </c>
      <c r="M14" s="22"/>
    </row>
    <row r="15" spans="1:13" ht="15.75">
      <c r="A15" s="5" t="s">
        <v>16</v>
      </c>
      <c r="B15" s="7">
        <v>73</v>
      </c>
      <c r="C15" s="7">
        <f t="shared" si="0"/>
        <v>108624</v>
      </c>
      <c r="D15" s="7">
        <f t="shared" si="1"/>
        <v>86899.20000000001</v>
      </c>
      <c r="E15" s="26">
        <v>13500</v>
      </c>
      <c r="F15" s="7"/>
      <c r="G15" s="7"/>
      <c r="H15" s="7">
        <v>26410</v>
      </c>
      <c r="I15" s="7"/>
      <c r="J15" s="7"/>
      <c r="K15" s="7">
        <v>13095</v>
      </c>
      <c r="L15" s="9">
        <f t="shared" si="2"/>
        <v>139904.2</v>
      </c>
      <c r="M15" s="22"/>
    </row>
    <row r="16" spans="1:13" ht="15.75">
      <c r="A16" s="5" t="s">
        <v>22</v>
      </c>
      <c r="B16" s="7">
        <v>69</v>
      </c>
      <c r="C16" s="7">
        <f t="shared" si="0"/>
        <v>102672</v>
      </c>
      <c r="D16" s="7">
        <f t="shared" si="1"/>
        <v>82137.6</v>
      </c>
      <c r="E16" s="26">
        <v>31000</v>
      </c>
      <c r="F16" s="7"/>
      <c r="G16" s="7"/>
      <c r="H16" s="7"/>
      <c r="I16" s="7"/>
      <c r="J16" s="7">
        <v>21260</v>
      </c>
      <c r="K16" s="7">
        <v>12380</v>
      </c>
      <c r="L16" s="9">
        <f t="shared" si="2"/>
        <v>146777.6</v>
      </c>
      <c r="M16" s="22"/>
    </row>
    <row r="17" spans="1:13" ht="15.75">
      <c r="A17" s="5" t="s">
        <v>17</v>
      </c>
      <c r="B17" s="7">
        <v>61</v>
      </c>
      <c r="C17" s="7">
        <f t="shared" si="0"/>
        <v>90768</v>
      </c>
      <c r="D17" s="7">
        <f t="shared" si="1"/>
        <v>72614.40000000001</v>
      </c>
      <c r="E17" s="26">
        <v>31000</v>
      </c>
      <c r="F17" s="7"/>
      <c r="G17" s="7"/>
      <c r="H17" s="7"/>
      <c r="I17" s="7"/>
      <c r="J17" s="7">
        <v>18790</v>
      </c>
      <c r="K17" s="7">
        <v>10950</v>
      </c>
      <c r="L17" s="9">
        <f t="shared" si="2"/>
        <v>133354.40000000002</v>
      </c>
      <c r="M17" s="22"/>
    </row>
    <row r="18" spans="1:13" ht="15.75">
      <c r="A18" s="5" t="s">
        <v>18</v>
      </c>
      <c r="B18" s="7">
        <v>102</v>
      </c>
      <c r="C18" s="7">
        <f t="shared" si="0"/>
        <v>151776</v>
      </c>
      <c r="D18" s="7">
        <f t="shared" si="1"/>
        <v>121420.8</v>
      </c>
      <c r="E18" s="26">
        <v>13500</v>
      </c>
      <c r="F18" s="7"/>
      <c r="G18" s="7"/>
      <c r="H18" s="7">
        <v>36905</v>
      </c>
      <c r="I18" s="7"/>
      <c r="J18" s="7"/>
      <c r="K18" s="7">
        <v>18300</v>
      </c>
      <c r="L18" s="9">
        <f t="shared" si="2"/>
        <v>190125.8</v>
      </c>
      <c r="M18" s="22"/>
    </row>
    <row r="19" spans="1:13" ht="15.75">
      <c r="A19" s="8" t="s">
        <v>27</v>
      </c>
      <c r="B19" s="9">
        <f aca="true" t="shared" si="4" ref="B19:K19">SUM(B12:B18)</f>
        <v>593</v>
      </c>
      <c r="C19" s="9">
        <f>SUM(C12:C18)</f>
        <v>882384</v>
      </c>
      <c r="D19" s="9">
        <f>SUM(D12:D18)</f>
        <v>705907.2000000001</v>
      </c>
      <c r="E19" s="23">
        <f>SUM(E12:E18)</f>
        <v>164500</v>
      </c>
      <c r="F19" s="9">
        <f t="shared" si="4"/>
        <v>0</v>
      </c>
      <c r="G19" s="9">
        <f t="shared" si="4"/>
        <v>0</v>
      </c>
      <c r="H19" s="9">
        <f t="shared" si="4"/>
        <v>106365</v>
      </c>
      <c r="I19" s="9">
        <f>SUM(I12:I18)</f>
        <v>0</v>
      </c>
      <c r="J19" s="9">
        <f t="shared" si="4"/>
        <v>68390</v>
      </c>
      <c r="K19" s="9">
        <f t="shared" si="4"/>
        <v>106395</v>
      </c>
      <c r="L19" s="9">
        <f t="shared" si="2"/>
        <v>1151557.2000000002</v>
      </c>
      <c r="M19" s="22"/>
    </row>
    <row r="20" spans="1:13" ht="15.75">
      <c r="A20" s="8" t="s">
        <v>19</v>
      </c>
      <c r="B20" s="9">
        <f>B19+B11</f>
        <v>2552</v>
      </c>
      <c r="C20" s="9">
        <f aca="true" t="shared" si="5" ref="C20:K20">C19+C11</f>
        <v>3797376</v>
      </c>
      <c r="D20" s="9">
        <f>D19+D11</f>
        <v>3037900.8</v>
      </c>
      <c r="E20" s="9">
        <f t="shared" si="5"/>
        <v>288500</v>
      </c>
      <c r="F20" s="9">
        <f t="shared" si="5"/>
        <v>15100</v>
      </c>
      <c r="G20" s="9">
        <f t="shared" si="5"/>
        <v>94185</v>
      </c>
      <c r="H20" s="9">
        <f t="shared" si="5"/>
        <v>106365</v>
      </c>
      <c r="I20" s="9">
        <f>I19+I11</f>
        <v>80540</v>
      </c>
      <c r="J20" s="9">
        <f t="shared" si="5"/>
        <v>68390</v>
      </c>
      <c r="K20" s="9">
        <f t="shared" si="5"/>
        <v>106395</v>
      </c>
      <c r="L20" s="9">
        <f t="shared" si="2"/>
        <v>3797375.8</v>
      </c>
      <c r="M20" s="22"/>
    </row>
    <row r="21" spans="4:12" ht="15.75">
      <c r="D21" s="19"/>
      <c r="E21" s="19"/>
      <c r="F21" s="19"/>
      <c r="G21" s="19"/>
      <c r="H21" s="19"/>
      <c r="I21" s="19"/>
      <c r="J21" s="19"/>
      <c r="K21" s="19"/>
      <c r="L21" s="19"/>
    </row>
    <row r="22" ht="15.75">
      <c r="A22" s="1" t="s">
        <v>30</v>
      </c>
    </row>
    <row r="23" spans="1:5" ht="15.75">
      <c r="A23" s="1" t="s">
        <v>31</v>
      </c>
      <c r="E23" s="22"/>
    </row>
    <row r="27" spans="1:3" ht="15.75" hidden="1">
      <c r="A27" s="5" t="s">
        <v>13</v>
      </c>
      <c r="B27" s="7">
        <v>96</v>
      </c>
      <c r="C27" s="1">
        <f>B27/620</f>
        <v>0.15483870967741936</v>
      </c>
    </row>
    <row r="28" spans="1:3" ht="15.75" hidden="1">
      <c r="A28" s="5" t="s">
        <v>14</v>
      </c>
      <c r="B28" s="7">
        <v>87</v>
      </c>
      <c r="C28" s="1">
        <f aca="true" t="shared" si="6" ref="C28:C33">B28/620</f>
        <v>0.1403225806451613</v>
      </c>
    </row>
    <row r="29" spans="1:3" ht="15.75" hidden="1">
      <c r="A29" s="5" t="s">
        <v>15</v>
      </c>
      <c r="B29" s="7">
        <v>114</v>
      </c>
      <c r="C29" s="1">
        <f t="shared" si="6"/>
        <v>0.18387096774193548</v>
      </c>
    </row>
    <row r="30" spans="1:12" ht="47.25" hidden="1">
      <c r="A30" s="4" t="s">
        <v>28</v>
      </c>
      <c r="B30" s="3" t="s">
        <v>25</v>
      </c>
      <c r="C30" s="3" t="s">
        <v>29</v>
      </c>
      <c r="D30" s="3" t="s">
        <v>59</v>
      </c>
      <c r="E30" s="30" t="s">
        <v>39</v>
      </c>
      <c r="F30" s="30"/>
      <c r="G30" s="30"/>
      <c r="H30" s="30"/>
      <c r="I30" s="30"/>
      <c r="J30" s="30"/>
      <c r="K30" s="30"/>
      <c r="L30" s="3" t="s">
        <v>36</v>
      </c>
    </row>
    <row r="31" spans="1:3" ht="15.75" hidden="1">
      <c r="A31" s="5" t="s">
        <v>22</v>
      </c>
      <c r="B31" s="7">
        <v>82</v>
      </c>
      <c r="C31" s="1">
        <f t="shared" si="6"/>
        <v>0.13225806451612904</v>
      </c>
    </row>
    <row r="32" spans="1:3" ht="15.75" hidden="1">
      <c r="A32" s="5" t="s">
        <v>17</v>
      </c>
      <c r="B32" s="7">
        <v>75</v>
      </c>
      <c r="C32" s="1">
        <f t="shared" si="6"/>
        <v>0.12096774193548387</v>
      </c>
    </row>
    <row r="33" spans="1:3" ht="15.75" hidden="1">
      <c r="A33" s="5" t="s">
        <v>18</v>
      </c>
      <c r="B33" s="7">
        <v>98</v>
      </c>
      <c r="C33" s="1">
        <f t="shared" si="6"/>
        <v>0.15806451612903225</v>
      </c>
    </row>
  </sheetData>
  <sheetProtection/>
  <mergeCells count="10">
    <mergeCell ref="E30:K30"/>
    <mergeCell ref="A1:L1"/>
    <mergeCell ref="A2:L2"/>
    <mergeCell ref="E5:K5"/>
    <mergeCell ref="L5:L6"/>
    <mergeCell ref="B5:B6"/>
    <mergeCell ref="C5:C6"/>
    <mergeCell ref="D5:D6"/>
    <mergeCell ref="A5:A6"/>
    <mergeCell ref="A3:L3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view="pageBreakPreview" zoomScale="60" zoomScalePageLayoutView="0" workbookViewId="0" topLeftCell="A1">
      <selection activeCell="F46" sqref="F46"/>
    </sheetView>
  </sheetViews>
  <sheetFormatPr defaultColWidth="9.140625" defaultRowHeight="12.75"/>
  <cols>
    <col min="1" max="1" width="30.7109375" style="1" customWidth="1"/>
    <col min="2" max="2" width="9.00390625" style="1" customWidth="1"/>
    <col min="3" max="3" width="14.00390625" style="1" customWidth="1"/>
    <col min="4" max="4" width="13.28125" style="1" customWidth="1"/>
    <col min="5" max="5" width="15.8515625" style="1" customWidth="1"/>
    <col min="6" max="16384" width="9.140625" style="1" customWidth="1"/>
  </cols>
  <sheetData>
    <row r="1" spans="1:5" ht="15.75">
      <c r="A1" s="29" t="s">
        <v>40</v>
      </c>
      <c r="B1" s="29"/>
      <c r="C1" s="29"/>
      <c r="D1" s="29"/>
      <c r="E1" s="29"/>
    </row>
    <row r="2" spans="1:5" ht="31.5" customHeight="1">
      <c r="A2" s="34" t="s">
        <v>77</v>
      </c>
      <c r="B2" s="34"/>
      <c r="C2" s="34"/>
      <c r="D2" s="34"/>
      <c r="E2" s="34"/>
    </row>
    <row r="3" spans="1:5" ht="15.75">
      <c r="A3" s="29"/>
      <c r="B3" s="29"/>
      <c r="C3" s="29"/>
      <c r="D3" s="29"/>
      <c r="E3" s="29"/>
    </row>
    <row r="5" spans="1:5" ht="15.75">
      <c r="A5" s="29" t="s">
        <v>69</v>
      </c>
      <c r="B5" s="29"/>
      <c r="C5" s="29"/>
      <c r="D5" s="29"/>
      <c r="E5" s="29"/>
    </row>
    <row r="7" spans="1:5" ht="39.75" customHeight="1">
      <c r="A7" s="38" t="s">
        <v>41</v>
      </c>
      <c r="B7" s="38"/>
      <c r="C7" s="38"/>
      <c r="D7" s="38"/>
      <c r="E7" s="38"/>
    </row>
    <row r="8" spans="1:5" ht="15.75">
      <c r="A8" s="38" t="s">
        <v>42</v>
      </c>
      <c r="B8" s="38"/>
      <c r="C8" s="38"/>
      <c r="D8" s="38"/>
      <c r="E8" s="38"/>
    </row>
    <row r="9" spans="1:5" ht="31.5">
      <c r="A9" s="36"/>
      <c r="B9" s="36"/>
      <c r="C9" s="13" t="s">
        <v>48</v>
      </c>
      <c r="D9" s="13" t="s">
        <v>49</v>
      </c>
      <c r="E9" s="13" t="s">
        <v>50</v>
      </c>
    </row>
    <row r="10" spans="1:5" ht="45.75" customHeight="1">
      <c r="A10" s="37" t="s">
        <v>43</v>
      </c>
      <c r="B10" s="37"/>
      <c r="C10" s="12">
        <v>133</v>
      </c>
      <c r="D10" s="12">
        <v>2133</v>
      </c>
      <c r="E10" s="12">
        <f>C10*D10</f>
        <v>283689</v>
      </c>
    </row>
    <row r="11" spans="1:5" ht="15.75">
      <c r="A11" s="35" t="s">
        <v>44</v>
      </c>
      <c r="B11" s="35"/>
      <c r="C11" s="35"/>
      <c r="D11" s="35"/>
      <c r="E11" s="35"/>
    </row>
    <row r="12" spans="1:5" ht="15.75">
      <c r="A12" s="37" t="s">
        <v>45</v>
      </c>
      <c r="B12" s="37"/>
      <c r="C12" s="12"/>
      <c r="D12" s="12">
        <v>805</v>
      </c>
      <c r="E12" s="12">
        <f aca="true" t="shared" si="0" ref="E12:E19">C12*D12</f>
        <v>0</v>
      </c>
    </row>
    <row r="13" spans="1:5" ht="15.75">
      <c r="A13" s="37" t="s">
        <v>46</v>
      </c>
      <c r="B13" s="37"/>
      <c r="C13" s="12"/>
      <c r="D13" s="12">
        <v>2635</v>
      </c>
      <c r="E13" s="12">
        <f t="shared" si="0"/>
        <v>0</v>
      </c>
    </row>
    <row r="14" spans="1:5" ht="15.75">
      <c r="A14" s="37" t="s">
        <v>47</v>
      </c>
      <c r="B14" s="37"/>
      <c r="C14" s="12">
        <v>64</v>
      </c>
      <c r="D14" s="12">
        <v>320</v>
      </c>
      <c r="E14" s="12">
        <f t="shared" si="0"/>
        <v>20480</v>
      </c>
    </row>
    <row r="15" spans="1:5" ht="15.75">
      <c r="A15" s="35" t="s">
        <v>51</v>
      </c>
      <c r="B15" s="35"/>
      <c r="C15" s="35"/>
      <c r="D15" s="35"/>
      <c r="E15" s="35"/>
    </row>
    <row r="16" spans="1:5" ht="15.75">
      <c r="A16" s="42" t="s">
        <v>52</v>
      </c>
      <c r="B16" s="42"/>
      <c r="C16" s="14">
        <v>31</v>
      </c>
      <c r="D16" s="14">
        <v>1453</v>
      </c>
      <c r="E16" s="14">
        <f t="shared" si="0"/>
        <v>45043</v>
      </c>
    </row>
    <row r="17" spans="1:5" ht="15.75">
      <c r="A17" s="24" t="s">
        <v>68</v>
      </c>
      <c r="B17" s="25"/>
      <c r="C17" s="14">
        <v>133</v>
      </c>
      <c r="D17" s="14">
        <v>7</v>
      </c>
      <c r="E17" s="14">
        <f t="shared" si="0"/>
        <v>931</v>
      </c>
    </row>
    <row r="18" spans="1:5" ht="48" customHeight="1">
      <c r="A18" s="39" t="s">
        <v>53</v>
      </c>
      <c r="B18" s="40"/>
      <c r="C18" s="14">
        <v>133</v>
      </c>
      <c r="D18" s="14">
        <v>25</v>
      </c>
      <c r="E18" s="14">
        <f t="shared" si="0"/>
        <v>3325</v>
      </c>
    </row>
    <row r="19" spans="1:5" ht="92.25" customHeight="1">
      <c r="A19" s="39" t="s">
        <v>54</v>
      </c>
      <c r="B19" s="40"/>
      <c r="C19" s="14">
        <v>133</v>
      </c>
      <c r="D19" s="14">
        <v>97</v>
      </c>
      <c r="E19" s="14">
        <f t="shared" si="0"/>
        <v>12901</v>
      </c>
    </row>
    <row r="20" spans="1:5" ht="15.75">
      <c r="A20" s="41" t="s">
        <v>35</v>
      </c>
      <c r="B20" s="41"/>
      <c r="C20" s="41"/>
      <c r="D20" s="41"/>
      <c r="E20" s="15">
        <f>E10+E14+E16+E17+E18+E19</f>
        <v>366369</v>
      </c>
    </row>
  </sheetData>
  <sheetProtection/>
  <mergeCells count="17">
    <mergeCell ref="A7:E7"/>
    <mergeCell ref="A8:E8"/>
    <mergeCell ref="A10:B10"/>
    <mergeCell ref="A18:B18"/>
    <mergeCell ref="A19:B19"/>
    <mergeCell ref="A20:D20"/>
    <mergeCell ref="A16:B16"/>
    <mergeCell ref="A2:E2"/>
    <mergeCell ref="A1:E1"/>
    <mergeCell ref="A3:E3"/>
    <mergeCell ref="A5:E5"/>
    <mergeCell ref="A15:E15"/>
    <mergeCell ref="A9:B9"/>
    <mergeCell ref="A11:E11"/>
    <mergeCell ref="A12:B12"/>
    <mergeCell ref="A13:B13"/>
    <mergeCell ref="A14:B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adi305</dc:creator>
  <cp:keywords/>
  <dc:description/>
  <cp:lastModifiedBy>Teodora Petkova</cp:lastModifiedBy>
  <cp:lastPrinted>2015-02-18T13:16:00Z</cp:lastPrinted>
  <dcterms:created xsi:type="dcterms:W3CDTF">2008-02-14T06:16:22Z</dcterms:created>
  <dcterms:modified xsi:type="dcterms:W3CDTF">2015-02-27T13:38:41Z</dcterms:modified>
  <cp:category/>
  <cp:version/>
  <cp:contentType/>
  <cp:contentStatus/>
</cp:coreProperties>
</file>